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015" windowHeight="1150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<sst xmlns="http://schemas.openxmlformats.org/spreadsheetml/2006/main" count="1868" uniqueCount="664">
  <si>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</si>
  <si>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</si>
  <si>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</si>
  <si>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</si>
  <si>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</si>
  <si>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</si>
  <si>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</si>
  <si>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</si>
  <si>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</si>
  <si>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</si>
  <si>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</si>
  <si>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</si>
  <si>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</si>
  <si>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</si>
  <si>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</si>
  <si>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</si>
  <si>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</si>
  <si>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</si>
  <si>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</si>
  <si>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</si>
  <si>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</si>
  <si>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</si>
  <si>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</si>
  <si>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</si>
  <si>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</si>
  <si>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</si>
  <si>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</si>
  <si>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</si>
  <si>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</si>
  <si>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</si>
  <si>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</si>
  <si>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</si>
  <si>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</si>
  <si>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</si>
  <si>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</si>
  <si>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</si>
  <si>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</si>
  <si>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</si>
  <si>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</si>
  <si>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</si>
  <si>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</si>
  <si>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</si>
  <si>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</si>
  <si>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</si>
  <si>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</si>
  <si>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</si>
  <si>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</si>
  <si>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</si>
  <si>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</si>
  <si>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</si>
  <si>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</si>
  <si>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</si>
  <si>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</si>
  <si>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</si>
  <si>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</si>
  <si>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</si>
  <si>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</si>
  <si>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</si>
  <si>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</si>
  <si>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</si>
  <si>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</si>
  <si>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</si>
  <si>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</si>
  <si>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</si>
  <si>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</si>
  <si>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</si>
  <si>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</si>
  <si>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</si>
  <si>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</si>
  <si>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</si>
  <si>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</si>
  <si>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</si>
  <si>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</si>
  <si>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</si>
  <si>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</si>
  <si>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</si>
  <si>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</si>
  <si>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</si>
  <si>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</si>
  <si>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</si>
  <si>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</si>
  <si>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</si>
  <si>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</si>
  <si>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</si>
  <si>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</si>
  <si>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</si>
  <si>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</si>
  <si>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</si>
  <si>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</si>
  <si>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</si>
  <si>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</si>
  <si>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</si>
  <si>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</si>
  <si>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</si>
  <si>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</si>
  <si>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</si>
  <si>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</si>
  <si>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</si>
  <si>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</si>
  <si>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</si>
  <si>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</si>
  <si>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</si>
  <si>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</si>
  <si>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</si>
  <si>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</si>
  <si>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</si>
  <si>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</si>
  <si>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</si>
  <si>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</si>
  <si>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</si>
  <si>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</si>
  <si>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</si>
  <si>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</si>
  <si>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</si>
  <si>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</si>
  <si>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</si>
  <si>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</si>
  <si>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</si>
  <si>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</si>
  <si>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</si>
  <si>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</si>
  <si>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</si>
  <si>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</si>
  <si>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</si>
  <si>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</si>
  <si>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</si>
  <si>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</si>
  <si>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</si>
  <si>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</si>
  <si>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</si>
  <si>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</si>
  <si>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</si>
  <si>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</si>
  <si>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</si>
  <si>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</si>
  <si>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</si>
  <si>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</si>
  <si>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</si>
  <si>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</si>
  <si>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</si>
  <si>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</si>
  <si>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</si>
  <si>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</si>
  <si>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</si>
  <si>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</si>
  <si>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</si>
  <si>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</si>
  <si>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</si>
  <si>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</si>
  <si>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</si>
  <si>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</si>
  <si>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</si>
  <si>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</si>
  <si>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</si>
  <si>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</si>
  <si>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</si>
  <si>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</si>
  <si>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</si>
  <si>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</si>
  <si>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</si>
  <si>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</si>
  <si>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</si>
  <si>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</si>
  <si>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</si>
  <si>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</si>
  <si>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</si>
  <si>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</si>
  <si>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</si>
  <si>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</si>
  <si>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</si>
  <si>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</si>
  <si>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</si>
  <si>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</si>
  <si>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</si>
  <si>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</si>
  <si>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</si>
  <si>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</si>
  <si>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</si>
  <si>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</si>
  <si>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</si>
  <si>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</si>
  <si>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</si>
  <si>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</si>
  <si>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</si>
  <si>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</si>
  <si>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</si>
  <si>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</si>
  <si>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</si>
  <si>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</si>
  <si>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</si>
  <si>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</si>
  <si>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</si>
  <si>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</si>
  <si>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</si>
  <si>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</si>
  <si>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</si>
  <si>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</si>
  <si>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</si>
  <si>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</si>
  <si>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</si>
  <si>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</si>
  <si>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</si>
  <si>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</si>
  <si>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</si>
  <si>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</si>
  <si>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</si>
  <si>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</si>
  <si>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</si>
  <si>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</si>
  <si>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</si>
  <si>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</si>
  <si>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</si>
  <si>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</si>
  <si>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</si>
  <si>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</si>
  <si>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</si>
  <si>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</si>
  <si>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</si>
  <si>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</si>
  <si>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</si>
  <si>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</si>
  <si>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</si>
  <si>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</si>
  <si>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</si>
  <si>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</si>
  <si>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</si>
  <si>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</si>
  <si>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</si>
  <si>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</si>
  <si>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</si>
  <si>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</si>
  <si>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</si>
  <si>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</si>
  <si>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</si>
  <si>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</si>
  <si>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</si>
  <si>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</si>
  <si>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</si>
  <si>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</si>
  <si>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</si>
  <si>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</si>
  <si>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</si>
  <si>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</si>
  <si>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</si>
  <si>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</si>
  <si>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</si>
  <si>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</si>
  <si>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</si>
  <si>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</si>
  <si>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</si>
  <si>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</si>
  <si>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</si>
  <si>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</si>
  <si>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</si>
  <si>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</si>
  <si>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</si>
  <si>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</si>
  <si>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</si>
  <si>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</si>
  <si>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</si>
  <si>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</si>
  <si>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</si>
  <si>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</si>
  <si>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</si>
  <si>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</si>
  <si>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</si>
  <si>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</si>
  <si>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</si>
  <si>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</si>
  <si>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</si>
  <si>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</si>
  <si>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</si>
  <si>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</si>
  <si>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</si>
  <si>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</si>
  <si>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</si>
  <si>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</si>
  <si>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</si>
  <si>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</si>
  <si>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</si>
  <si>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</si>
  <si>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</si>
  <si>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</si>
  <si>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</si>
  <si>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</si>
  <si>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</si>
  <si>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</si>
  <si>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</si>
  <si>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</si>
  <si>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</si>
  <si>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</si>
  <si>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</si>
  <si>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</si>
  <si>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</si>
  <si>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</si>
  <si>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</si>
  <si>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</si>
  <si>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</si>
  <si>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</si>
  <si>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</si>
  <si>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</si>
  <si>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</si>
  <si>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</si>
  <si>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</si>
  <si>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</si>
  <si>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</si>
  <si>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</si>
  <si>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</si>
  <si>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</si>
  <si>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</si>
  <si>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</si>
  <si>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</si>
  <si>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</si>
  <si>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</si>
  <si>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</si>
  <si>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</si>
  <si>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</si>
  <si>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</si>
  <si>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</si>
  <si>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</si>
  <si>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</si>
  <si>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</si>
  <si>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</si>
  <si>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</si>
  <si>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</si>
  <si>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</si>
  <si>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</si>
  <si>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</si>
  <si>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</si>
  <si>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</si>
  <si>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</si>
  <si>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</si>
  <si>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</si>
  <si>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</si>
  <si>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</si>
  <si>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</si>
  <si>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</si>
  <si>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</si>
  <si>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</si>
  <si>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</si>
  <si>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</si>
  <si>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</si>
  <si>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</si>
  <si>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</si>
  <si>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</si>
  <si>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</si>
  <si>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</si>
  <si>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</si>
  <si>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</si>
  <si>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</si>
  <si>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</si>
  <si>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</si>
  <si>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</si>
  <si>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</si>
  <si>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</si>
  <si>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</si>
  <si>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</si>
  <si>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</si>
  <si>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</si>
  <si>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</si>
  <si>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</si>
  <si>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</si>
  <si>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</si>
  <si>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</si>
  <si>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</si>
  <si>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</si>
  <si>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</si>
  <si>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</si>
  <si>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</si>
  <si>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</si>
  <si>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</si>
  <si>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</si>
  <si>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</si>
  <si>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</si>
  <si>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</si>
  <si>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</si>
  <si>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</si>
  <si>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</si>
  <si>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</si>
  <si>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</si>
  <si>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</si>
  <si>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</si>
  <si>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</si>
  <si>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</si>
  <si>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</si>
  <si>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</si>
  <si>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</si>
  <si>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</si>
  <si>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</si>
  <si>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</si>
  <si>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</si>
  <si>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</si>
  <si>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</si>
  <si>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</si>
  <si>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</si>
  <si>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</si>
  <si>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</si>
  <si>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</si>
  <si>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</si>
  <si>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</si>
  <si>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</si>
  <si>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</si>
  <si>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</si>
  <si>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</si>
  <si>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</si>
  <si>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</si>
  <si>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</si>
  <si>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</si>
  <si>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</si>
  <si>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</si>
  <si>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</si>
  <si>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</si>
  <si>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</si>
  <si>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</si>
  <si>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</si>
  <si>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</si>
  <si>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</si>
  <si>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</si>
  <si>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</si>
  <si>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</si>
  <si>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</si>
  <si>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</si>
  <si>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</si>
  <si>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</si>
  <si>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</si>
  <si>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</si>
  <si>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</si>
  <si>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</si>
  <si>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</si>
  <si>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</si>
  <si>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</si>
  <si>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</si>
  <si>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</si>
  <si>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</si>
  <si>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</si>
  <si>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</si>
  <si>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</si>
  <si>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</si>
  <si>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</si>
  <si>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</si>
  <si>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</si>
  <si>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</si>
  <si>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</si>
  <si>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</si>
  <si>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</si>
  <si>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</si>
  <si>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</si>
  <si>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</si>
  <si>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</si>
  <si>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</si>
  <si>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</si>
  <si>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</si>
  <si>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</si>
  <si>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</si>
  <si>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</si>
  <si>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</si>
  <si>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</si>
  <si>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</si>
  <si>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</si>
  <si>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</si>
  <si>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</si>
  <si>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</si>
  <si>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</si>
  <si>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</si>
  <si>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</si>
  <si>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</si>
  <si>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</si>
  <si>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</si>
  <si>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</si>
  <si>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</si>
  <si>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</si>
  <si>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</si>
  <si>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</si>
  <si>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</si>
  <si>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</si>
  <si>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</si>
  <si>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</si>
  <si>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</si>
  <si>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</si>
  <si>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</si>
  <si>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</si>
  <si>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</si>
  <si>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</si>
  <si>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</si>
  <si>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</si>
  <si>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</si>
  <si>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</si>
  <si>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</si>
  <si>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</si>
  <si>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</si>
  <si>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</si>
  <si>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</si>
  <si>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</si>
  <si>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</si>
  <si>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</si>
  <si>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</si>
  <si>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</si>
  <si>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</si>
  <si>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</si>
  <si>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</si>
  <si>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</si>
  <si>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</si>
  <si>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</si>
  <si>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</si>
  <si>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</si>
  <si>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</si>
  <si>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</si>
  <si>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</si>
  <si>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</si>
  <si>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</si>
  <si>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</si>
  <si>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</si>
  <si>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</si>
  <si>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</si>
  <si>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</si>
  <si>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</si>
  <si>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</si>
  <si>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</si>
  <si>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</si>
  <si>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</si>
  <si>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</si>
  <si>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</si>
  <si>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</si>
  <si>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</si>
  <si>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</si>
  <si>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</si>
  <si>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</si>
  <si>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</si>
  <si>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</si>
  <si>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</si>
  <si>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</si>
  <si>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</si>
  <si>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</si>
  <si>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</si>
  <si>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</si>
  <si>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</si>
  <si>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</si>
  <si>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</si>
  <si>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</si>
  <si>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</si>
  <si>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</si>
  <si>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</si>
  <si>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</si>
  <si>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</si>
  <si>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</si>
  <si>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</si>
  <si>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</si>
  <si>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</si>
  <si>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</si>
  <si>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</si>
  <si>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</si>
  <si>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</si>
  <si>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</si>
  <si>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</si>
  <si>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</si>
  <si>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</si>
  <si>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</si>
  <si>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</si>
  <si>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</si>
  <si>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</si>
  <si>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</si>
  <si>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</si>
  <si>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</si>
  <si>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</si>
  <si>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</si>
  <si>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</si>
  <si>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</si>
  <si>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</si>
  <si>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</si>
  <si>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</si>
  <si>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</si>
  <si>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</si>
  <si>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</si>
  <si>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</si>
  <si>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</si>
  <si>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</si>
  <si>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</si>
  <si>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</si>
  <si>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</si>
  <si>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</si>
  <si>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</si>
  <si>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</si>
  <si>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</si>
  <si>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</si>
  <si>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</si>
  <si>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</si>
  <si>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</si>
  <si>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</si>
  <si>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</si>
  <si>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</si>
  <si>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</si>
  <si>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</si>
  <si>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</si>
  <si>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</si>
  <si>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</si>
  <si>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</si>
  <si>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</si>
  <si>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</si>
  <si>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</si>
  <si>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</si>
  <si>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</si>
  <si>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</si>
  <si>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</si>
  <si>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</si>
  <si>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</si>
  <si>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</si>
  <si>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</si>
  <si>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</si>
  <si>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</si>
  <si>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</si>
  <si>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</si>
  <si>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</si>
  <si>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</si>
  <si>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</si>
  <si>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</si>
  <si>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</si>
  <si>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</si>
  <si>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</si>
  <si>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</si>
  <si>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</si>
  <si>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</si>
  <si>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</si>
  <si>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</si>
  <si>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</si>
  <si>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</si>
  <si>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</si>
  <si>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</si>
  <si>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</si>
  <si>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</si>
  <si>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</si>
  <si>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</si>
  <si>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</si>
  <si>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</si>
  <si>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</si>
  <si>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</si>
  <si>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</si>
  <si>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</si>
  <si>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</si>
  <si>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</si>
  <si>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</si>
  <si>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</si>
  <si>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</si>
  <si>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</si>
  <si>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</si>
  <si>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</si>
  <si>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</si>
  <si>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</si>
  <si>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</si>
  <si>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</si>
  <si>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</si>
  <si>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</si>
  <si>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</si>
  <si>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</si>
  <si>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</si>
  <si>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Сирма Груп Холдинг АД</t>
  </si>
  <si>
    <t>200101236</t>
  </si>
  <si>
    <t>Цветан Борисов Алексиев</t>
  </si>
  <si>
    <t>гр.София, бул.Цариградско шосе, 135</t>
  </si>
  <si>
    <t>www.sirma.bg</t>
  </si>
  <si>
    <t>Николай Яцино</t>
  </si>
  <si>
    <t>главен счетоводител</t>
  </si>
  <si>
    <t>изпълнителен директор</t>
  </si>
  <si>
    <t>stanislav.tanushev@sirma.bg</t>
  </si>
  <si>
    <t>http://www.x3news.com/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</si>
</sst>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-* #,##0\ &quot;лв.&quot;_-;\-* #,##0\ &quot;лв.&quot;_-;_-* &quot;-&quot;\ &quot;лв.&quot;_-;_-@_-"/>
    <numFmt numFmtId="193" formatCode="_-* #,##0.00\ &quot;лв.&quot;_-;\-* #,##0.00\ &quot;лв.&quot;_-;_-* &quot;-&quot;??\ &quot;лв.&quot;_-;_-@_-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628</v>
      </c>
      <c r="B1" s="2"/>
      <c r="Z1" s="427">
        <v>1</v>
      </c>
      <c r="AA1" s="428">
        <f>IF(ISBLANK(_endDate),"",_endDate)</f>
        <v>44469</v>
      </c>
    </row>
    <row r="2" spans="1:27" ht="15.75">
      <c r="A2" s="418" t="s">
        <v>652</v>
      </c>
      <c r="B2" s="413"/>
      <c r="Z2" s="427">
        <v>2</v>
      </c>
      <c r="AA2" s="428">
        <f>IF(ISBLANK(_pdeReportingDate),"",_pdeReportingDate)</f>
        <v>44529</v>
      </c>
    </row>
    <row r="3" spans="1:27" ht="15.75">
      <c r="A3" s="414" t="s">
        <v>626</v>
      </c>
      <c r="B3" s="415"/>
      <c r="Z3" s="427">
        <v>3</v>
      </c>
      <c r="AA3" s="428" t="str">
        <f>IF(ISBLANK(_authorName),"",_authorName)</f>
        <v>Николай Яцино</v>
      </c>
    </row>
    <row r="4" spans="1:2" ht="15.75">
      <c r="A4" s="412" t="s">
        <v>653</v>
      </c>
      <c r="B4" s="413"/>
    </row>
    <row r="5" spans="1:2" ht="47.25">
      <c r="A5" s="416" t="s">
        <v>594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44197</v>
      </c>
    </row>
    <row r="10" spans="1:2" ht="15.75">
      <c r="A10" s="7" t="s">
        <v>2</v>
      </c>
      <c r="B10" s="313">
        <v>44469</v>
      </c>
    </row>
    <row r="11" spans="1:2" ht="15.75">
      <c r="A11" s="7" t="s">
        <v>640</v>
      </c>
      <c r="B11" s="313">
        <v>44529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589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661</v>
      </c>
    </row>
    <row r="19" spans="1:2" ht="15.75">
      <c r="A19" s="7" t="s">
        <v>4</v>
      </c>
      <c r="B19" s="312" t="s">
        <v>657</v>
      </c>
    </row>
    <row r="20" spans="1:2" ht="15.75">
      <c r="A20" s="7" t="s">
        <v>5</v>
      </c>
      <c r="B20" s="312" t="s">
        <v>657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662</v>
      </c>
    </row>
    <row r="24" spans="1:2" ht="15.75">
      <c r="A24" s="10" t="s">
        <v>584</v>
      </c>
      <c r="B24" s="430" t="s">
        <v>658</v>
      </c>
    </row>
    <row r="25" spans="1:2" ht="15.75">
      <c r="A25" s="7" t="s">
        <v>587</v>
      </c>
      <c r="B25" s="431" t="s">
        <v>663</v>
      </c>
    </row>
    <row r="26" spans="1:2" ht="15.75">
      <c r="A26" s="10" t="s">
        <v>633</v>
      </c>
      <c r="B26" s="314" t="s">
        <v>659</v>
      </c>
    </row>
    <row r="27" spans="1:2" ht="15.75">
      <c r="A27" s="10" t="s">
        <v>634</v>
      </c>
      <c r="B27" s="314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56">
      <selection activeCell="G66" sqref="G6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4387</v>
      </c>
      <c r="D13" s="119">
        <v>4430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v>816</v>
      </c>
      <c r="D14" s="119">
        <v>703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-585</v>
      </c>
      <c r="H15" s="119">
        <v>-585</v>
      </c>
    </row>
    <row r="16" spans="1:8" ht="15.75">
      <c r="A16" s="66" t="s">
        <v>38</v>
      </c>
      <c r="B16" s="68" t="s">
        <v>39</v>
      </c>
      <c r="C16" s="119">
        <v>152</v>
      </c>
      <c r="D16" s="119">
        <v>189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315</v>
      </c>
      <c r="D17" s="119">
        <v>362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199</v>
      </c>
      <c r="D18" s="119">
        <v>7</v>
      </c>
      <c r="E18" s="246" t="s">
        <v>47</v>
      </c>
      <c r="F18" s="245" t="s">
        <v>48</v>
      </c>
      <c r="G18" s="343">
        <f>G12+G15+G16+G17</f>
        <v>58776</v>
      </c>
      <c r="H18" s="344">
        <f>H12+H15+H16+H17</f>
        <v>58776</v>
      </c>
    </row>
    <row r="19" spans="1:8" ht="15.75">
      <c r="A19" s="66" t="s">
        <v>49</v>
      </c>
      <c r="B19" s="68" t="s">
        <v>50</v>
      </c>
      <c r="C19" s="119">
        <v>2517</v>
      </c>
      <c r="D19" s="119">
        <v>3023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8386</v>
      </c>
      <c r="D20" s="332">
        <f>SUM(D12:D19)</f>
        <v>8714</v>
      </c>
      <c r="E20" s="66" t="s">
        <v>54</v>
      </c>
      <c r="F20" s="69" t="s">
        <v>55</v>
      </c>
      <c r="G20" s="119">
        <v>4062</v>
      </c>
      <c r="H20" s="119">
        <v>4062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3055</v>
      </c>
      <c r="H22" s="348">
        <f>SUM(H23:H25)</f>
        <v>2601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1586</v>
      </c>
      <c r="H23" s="119">
        <v>1263</v>
      </c>
    </row>
    <row r="24" spans="1:13" ht="15.75">
      <c r="A24" s="66" t="s">
        <v>67</v>
      </c>
      <c r="B24" s="68" t="s">
        <v>68</v>
      </c>
      <c r="C24" s="119">
        <v>5489</v>
      </c>
      <c r="D24" s="119">
        <v>25824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2</v>
      </c>
      <c r="D25" s="119">
        <v>27</v>
      </c>
      <c r="E25" s="66" t="s">
        <v>73</v>
      </c>
      <c r="F25" s="69" t="s">
        <v>74</v>
      </c>
      <c r="G25" s="119">
        <v>1469</v>
      </c>
      <c r="H25" s="119">
        <v>1338</v>
      </c>
    </row>
    <row r="26" spans="1:13" ht="15.75">
      <c r="A26" s="66" t="s">
        <v>75</v>
      </c>
      <c r="B26" s="68" t="s">
        <v>76</v>
      </c>
      <c r="C26" s="119">
        <v>76819</v>
      </c>
      <c r="D26" s="119">
        <v>27861</v>
      </c>
      <c r="E26" s="249" t="s">
        <v>77</v>
      </c>
      <c r="F26" s="71" t="s">
        <v>78</v>
      </c>
      <c r="G26" s="331">
        <f>G20+G21+G22</f>
        <v>7117</v>
      </c>
      <c r="H26" s="332">
        <f>H20+H21+H22</f>
        <v>6663</v>
      </c>
      <c r="M26" s="74"/>
    </row>
    <row r="27" spans="1:8" ht="15.75">
      <c r="A27" s="66" t="s">
        <v>79</v>
      </c>
      <c r="B27" s="68" t="s">
        <v>80</v>
      </c>
      <c r="C27" s="119">
        <v>5708</v>
      </c>
      <c r="D27" s="119">
        <v>4418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88018</v>
      </c>
      <c r="D28" s="332">
        <f>SUM(D24:D27)</f>
        <v>58130</v>
      </c>
      <c r="E28" s="124" t="s">
        <v>84</v>
      </c>
      <c r="F28" s="69" t="s">
        <v>85</v>
      </c>
      <c r="G28" s="329">
        <f>SUM(G29:G31)</f>
        <v>25685</v>
      </c>
      <c r="H28" s="330">
        <f>SUM(H29:H31)</f>
        <v>21913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25685</v>
      </c>
      <c r="H29" s="119">
        <v>21913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22482</v>
      </c>
      <c r="D31" s="119">
        <v>22482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4183</v>
      </c>
      <c r="H32" s="119">
        <v>3714</v>
      </c>
      <c r="M32" s="74"/>
    </row>
    <row r="33" spans="1:8" ht="15.75">
      <c r="A33" s="247" t="s">
        <v>99</v>
      </c>
      <c r="B33" s="73" t="s">
        <v>100</v>
      </c>
      <c r="C33" s="331">
        <f>C31+C32</f>
        <v>22482</v>
      </c>
      <c r="D33" s="332">
        <f>D31+D32</f>
        <v>22482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29868</v>
      </c>
      <c r="H34" s="332">
        <f>H28+H32+H33</f>
        <v>25627</v>
      </c>
    </row>
    <row r="35" spans="1:8" ht="15.75">
      <c r="A35" s="66" t="s">
        <v>106</v>
      </c>
      <c r="B35" s="70" t="s">
        <v>107</v>
      </c>
      <c r="C35" s="329">
        <f>SUM(C36:C39)</f>
        <v>0</v>
      </c>
      <c r="D35" s="330">
        <f>SUM(D36:D39)</f>
        <v>0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/>
      <c r="D36" s="119"/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9"/>
      <c r="E37" s="248" t="s">
        <v>526</v>
      </c>
      <c r="F37" s="75" t="s">
        <v>112</v>
      </c>
      <c r="G37" s="333">
        <f>G26+G18+G34</f>
        <v>95761</v>
      </c>
      <c r="H37" s="334">
        <f>H26+H18+H34</f>
        <v>91066</v>
      </c>
    </row>
    <row r="38" spans="1:13" ht="15.75">
      <c r="A38" s="66" t="s">
        <v>113</v>
      </c>
      <c r="B38" s="68" t="s">
        <v>114</v>
      </c>
      <c r="C38" s="119"/>
      <c r="D38" s="119"/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29361</v>
      </c>
      <c r="E40" s="137" t="s">
        <v>119</v>
      </c>
      <c r="F40" s="134" t="s">
        <v>120</v>
      </c>
      <c r="G40" s="317">
        <v>17899</v>
      </c>
      <c r="H40" s="317">
        <v>16488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9">
        <v>29361</v>
      </c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>
        <v>841</v>
      </c>
      <c r="D45" s="119">
        <v>841</v>
      </c>
      <c r="E45" s="128" t="s">
        <v>135</v>
      </c>
      <c r="F45" s="69" t="s">
        <v>136</v>
      </c>
      <c r="G45" s="119">
        <v>10806</v>
      </c>
      <c r="H45" s="119">
        <v>12724</v>
      </c>
    </row>
    <row r="46" spans="1:13" ht="15.75">
      <c r="A46" s="238" t="s">
        <v>137</v>
      </c>
      <c r="B46" s="72" t="s">
        <v>138</v>
      </c>
      <c r="C46" s="331">
        <f>C35+C40+C45</f>
        <v>841</v>
      </c>
      <c r="D46" s="332">
        <f>D35+D40+D45</f>
        <v>30202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298</v>
      </c>
      <c r="H49" s="119">
        <v>320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11104</v>
      </c>
      <c r="H50" s="330">
        <f>SUM(H44:H49)</f>
        <v>13044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8</v>
      </c>
      <c r="H54" s="119">
        <v>8</v>
      </c>
    </row>
    <row r="55" spans="1:8" ht="15.75">
      <c r="A55" s="76" t="s">
        <v>166</v>
      </c>
      <c r="B55" s="72" t="s">
        <v>167</v>
      </c>
      <c r="C55" s="243">
        <v>270</v>
      </c>
      <c r="D55" s="243">
        <v>270</v>
      </c>
      <c r="E55" s="66" t="s">
        <v>168</v>
      </c>
      <c r="F55" s="71" t="s">
        <v>169</v>
      </c>
      <c r="G55" s="119"/>
      <c r="H55" s="119"/>
    </row>
    <row r="56" spans="1:13" ht="16.5" thickBot="1">
      <c r="A56" s="240" t="s">
        <v>170</v>
      </c>
      <c r="B56" s="130" t="s">
        <v>171</v>
      </c>
      <c r="C56" s="335">
        <f>C20+C21+C22+C28+C33+C46+C52+C54+C55</f>
        <v>119997</v>
      </c>
      <c r="D56" s="336">
        <f>D20+D21+D22+D28+D33+D46+D52+D54+D55</f>
        <v>119798</v>
      </c>
      <c r="E56" s="76" t="s">
        <v>529</v>
      </c>
      <c r="F56" s="75" t="s">
        <v>172</v>
      </c>
      <c r="G56" s="333">
        <f>G50+G52+G53+G54+G55</f>
        <v>11112</v>
      </c>
      <c r="H56" s="334">
        <f>H50+H52+H53+H54+H55</f>
        <v>13052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36</v>
      </c>
      <c r="D59" s="119">
        <v>29</v>
      </c>
      <c r="E59" s="123" t="s">
        <v>180</v>
      </c>
      <c r="F59" s="251" t="s">
        <v>181</v>
      </c>
      <c r="G59" s="119">
        <v>10751</v>
      </c>
      <c r="H59" s="119">
        <v>16202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180</v>
      </c>
      <c r="D61" s="119">
        <v>731</v>
      </c>
      <c r="E61" s="122" t="s">
        <v>188</v>
      </c>
      <c r="F61" s="69" t="s">
        <v>189</v>
      </c>
      <c r="G61" s="329">
        <f>SUM(G62:G68)</f>
        <v>12351</v>
      </c>
      <c r="H61" s="330">
        <f>SUM(H62:H68)</f>
        <v>15599</v>
      </c>
    </row>
    <row r="62" spans="1:13" ht="15.75">
      <c r="A62" s="66" t="s">
        <v>186</v>
      </c>
      <c r="B62" s="70" t="s">
        <v>187</v>
      </c>
      <c r="C62" s="119">
        <v>160</v>
      </c>
      <c r="D62" s="119">
        <v>46</v>
      </c>
      <c r="E62" s="122" t="s">
        <v>192</v>
      </c>
      <c r="F62" s="69" t="s">
        <v>193</v>
      </c>
      <c r="G62" s="119">
        <v>433</v>
      </c>
      <c r="H62" s="119">
        <v>611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>
        <v>22</v>
      </c>
      <c r="D64" s="119"/>
      <c r="E64" s="66" t="s">
        <v>199</v>
      </c>
      <c r="F64" s="69" t="s">
        <v>200</v>
      </c>
      <c r="G64" s="119">
        <v>6171</v>
      </c>
      <c r="H64" s="119">
        <v>8673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398</v>
      </c>
      <c r="D65" s="332">
        <f>SUM(D59:D64)</f>
        <v>806</v>
      </c>
      <c r="E65" s="66" t="s">
        <v>201</v>
      </c>
      <c r="F65" s="69" t="s">
        <v>202</v>
      </c>
      <c r="G65" s="119">
        <v>2962</v>
      </c>
      <c r="H65" s="119">
        <v>3635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2073</v>
      </c>
      <c r="H66" s="119">
        <v>2314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327</v>
      </c>
      <c r="H67" s="119">
        <v>355</v>
      </c>
    </row>
    <row r="68" spans="1:8" ht="15.75">
      <c r="A68" s="66" t="s">
        <v>206</v>
      </c>
      <c r="B68" s="68" t="s">
        <v>207</v>
      </c>
      <c r="C68" s="119">
        <v>437</v>
      </c>
      <c r="D68" s="119">
        <v>138</v>
      </c>
      <c r="E68" s="66" t="s">
        <v>212</v>
      </c>
      <c r="F68" s="69" t="s">
        <v>213</v>
      </c>
      <c r="G68" s="119">
        <v>385</v>
      </c>
      <c r="H68" s="119">
        <v>11</v>
      </c>
    </row>
    <row r="69" spans="1:8" ht="15.75">
      <c r="A69" s="66" t="s">
        <v>210</v>
      </c>
      <c r="B69" s="68" t="s">
        <v>211</v>
      </c>
      <c r="C69" s="119">
        <v>17198</v>
      </c>
      <c r="D69" s="119">
        <v>16480</v>
      </c>
      <c r="E69" s="123" t="s">
        <v>79</v>
      </c>
      <c r="F69" s="69" t="s">
        <v>216</v>
      </c>
      <c r="G69" s="119">
        <v>473</v>
      </c>
      <c r="H69" s="119">
        <v>847</v>
      </c>
    </row>
    <row r="70" spans="1:8" ht="15.75">
      <c r="A70" s="66" t="s">
        <v>214</v>
      </c>
      <c r="B70" s="68" t="s">
        <v>215</v>
      </c>
      <c r="C70" s="119">
        <v>2037</v>
      </c>
      <c r="D70" s="119">
        <v>2593</v>
      </c>
      <c r="E70" s="66" t="s">
        <v>219</v>
      </c>
      <c r="F70" s="69" t="s">
        <v>220</v>
      </c>
      <c r="G70" s="119">
        <v>22</v>
      </c>
      <c r="H70" s="119">
        <v>22</v>
      </c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1">
        <f>G59+G60+G61+G69+G70</f>
        <v>23597</v>
      </c>
      <c r="H71" s="332">
        <f>H59+H60+H61+H69+H70</f>
        <v>32670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220</v>
      </c>
      <c r="D73" s="119">
        <v>101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964</v>
      </c>
      <c r="D75" s="119">
        <v>1018</v>
      </c>
      <c r="E75" s="250" t="s">
        <v>160</v>
      </c>
      <c r="F75" s="71" t="s">
        <v>233</v>
      </c>
      <c r="G75" s="243">
        <v>4</v>
      </c>
      <c r="H75" s="243">
        <v>567</v>
      </c>
    </row>
    <row r="76" spans="1:8" ht="15.75">
      <c r="A76" s="247" t="s">
        <v>77</v>
      </c>
      <c r="B76" s="72" t="s">
        <v>232</v>
      </c>
      <c r="C76" s="331">
        <f>SUM(C68:C75)</f>
        <v>20856</v>
      </c>
      <c r="D76" s="332">
        <f>SUM(D68:D75)</f>
        <v>20330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0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23601</v>
      </c>
      <c r="H79" s="334">
        <f>H71+H73+H75+H77</f>
        <v>33237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0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158</v>
      </c>
      <c r="D88" s="119">
        <v>149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6155</v>
      </c>
      <c r="D89" s="119">
        <v>11712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383</v>
      </c>
      <c r="D90" s="119">
        <v>608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5</v>
      </c>
      <c r="D91" s="119">
        <v>80</v>
      </c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6701</v>
      </c>
      <c r="D92" s="332">
        <f>SUM(D88:D91)</f>
        <v>12549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421</v>
      </c>
      <c r="D93" s="243">
        <v>360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28376</v>
      </c>
      <c r="D94" s="336">
        <f>D65+D76+D85+D92+D93</f>
        <v>34045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148373</v>
      </c>
      <c r="D95" s="338">
        <f>D94+D56</f>
        <v>153843</v>
      </c>
      <c r="E95" s="150" t="s">
        <v>607</v>
      </c>
      <c r="F95" s="254" t="s">
        <v>268</v>
      </c>
      <c r="G95" s="337">
        <f>G37+G40+G56+G79</f>
        <v>148373</v>
      </c>
      <c r="H95" s="338">
        <f>H37+H40+H56+H79</f>
        <v>153843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640</v>
      </c>
      <c r="B98" s="433">
        <f>pdeReportingDate</f>
        <v>44529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Николай Яцино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642</v>
      </c>
      <c r="C103" s="432"/>
      <c r="D103" s="432"/>
      <c r="E103" s="432"/>
      <c r="M103" s="74"/>
    </row>
    <row r="104" spans="1:5" ht="21.75" customHeight="1">
      <c r="A104" s="424"/>
      <c r="B104" s="432" t="s">
        <v>642</v>
      </c>
      <c r="C104" s="432"/>
      <c r="D104" s="432"/>
      <c r="E104" s="432"/>
    </row>
    <row r="105" spans="1:13" ht="21.75" customHeight="1">
      <c r="A105" s="424"/>
      <c r="B105" s="432" t="s">
        <v>642</v>
      </c>
      <c r="C105" s="432"/>
      <c r="D105" s="432"/>
      <c r="E105" s="432"/>
      <c r="M105" s="74"/>
    </row>
    <row r="106" spans="1:5" ht="21.75" customHeight="1">
      <c r="A106" s="424"/>
      <c r="B106" s="432" t="s">
        <v>642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19">
      <selection activeCell="C44" sqref="C44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713</v>
      </c>
      <c r="D12" s="449">
        <v>645</v>
      </c>
      <c r="E12" s="116" t="s">
        <v>277</v>
      </c>
      <c r="F12" s="161" t="s">
        <v>278</v>
      </c>
      <c r="G12" s="234"/>
      <c r="H12" s="451"/>
    </row>
    <row r="13" spans="1:8" ht="15.75">
      <c r="A13" s="116" t="s">
        <v>279</v>
      </c>
      <c r="B13" s="112" t="s">
        <v>280</v>
      </c>
      <c r="C13" s="234">
        <v>5846</v>
      </c>
      <c r="D13" s="449">
        <v>4521</v>
      </c>
      <c r="E13" s="116" t="s">
        <v>281</v>
      </c>
      <c r="F13" s="161" t="s">
        <v>282</v>
      </c>
      <c r="G13" s="234">
        <v>14226</v>
      </c>
      <c r="H13" s="451">
        <v>13692</v>
      </c>
    </row>
    <row r="14" spans="1:8" ht="15.75">
      <c r="A14" s="116" t="s">
        <v>283</v>
      </c>
      <c r="B14" s="112" t="s">
        <v>284</v>
      </c>
      <c r="C14" s="234">
        <v>4358</v>
      </c>
      <c r="D14" s="449">
        <v>4291</v>
      </c>
      <c r="E14" s="166" t="s">
        <v>285</v>
      </c>
      <c r="F14" s="161" t="s">
        <v>286</v>
      </c>
      <c r="G14" s="234">
        <v>28780</v>
      </c>
      <c r="H14" s="451">
        <v>25599</v>
      </c>
    </row>
    <row r="15" spans="1:8" ht="15.75">
      <c r="A15" s="116" t="s">
        <v>287</v>
      </c>
      <c r="B15" s="112" t="s">
        <v>288</v>
      </c>
      <c r="C15" s="234">
        <v>15374</v>
      </c>
      <c r="D15" s="449">
        <v>13669</v>
      </c>
      <c r="E15" s="166" t="s">
        <v>79</v>
      </c>
      <c r="F15" s="161" t="s">
        <v>289</v>
      </c>
      <c r="G15" s="234">
        <v>267</v>
      </c>
      <c r="H15" s="451">
        <v>69</v>
      </c>
    </row>
    <row r="16" spans="1:8" ht="15.75">
      <c r="A16" s="116" t="s">
        <v>290</v>
      </c>
      <c r="B16" s="112" t="s">
        <v>291</v>
      </c>
      <c r="C16" s="234">
        <v>1880</v>
      </c>
      <c r="D16" s="449">
        <v>1742</v>
      </c>
      <c r="E16" s="157" t="s">
        <v>52</v>
      </c>
      <c r="F16" s="185" t="s">
        <v>292</v>
      </c>
      <c r="G16" s="362">
        <f>SUM(G12:G15)</f>
        <v>43273</v>
      </c>
      <c r="H16" s="363">
        <f>SUM(H12:H15)</f>
        <v>39360</v>
      </c>
    </row>
    <row r="17" spans="1:8" ht="31.5">
      <c r="A17" s="116" t="s">
        <v>293</v>
      </c>
      <c r="B17" s="112" t="s">
        <v>294</v>
      </c>
      <c r="C17" s="234">
        <v>12567</v>
      </c>
      <c r="D17" s="449">
        <v>12106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-113</v>
      </c>
      <c r="D18" s="449">
        <v>-1880</v>
      </c>
      <c r="E18" s="155" t="s">
        <v>297</v>
      </c>
      <c r="F18" s="159" t="s">
        <v>298</v>
      </c>
      <c r="G18" s="373">
        <v>966</v>
      </c>
      <c r="H18" s="452">
        <v>1371</v>
      </c>
    </row>
    <row r="19" spans="1:8" ht="15.75">
      <c r="A19" s="116" t="s">
        <v>299</v>
      </c>
      <c r="B19" s="112" t="s">
        <v>300</v>
      </c>
      <c r="C19" s="234">
        <v>-2170</v>
      </c>
      <c r="D19" s="449">
        <v>124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449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38455</v>
      </c>
      <c r="D22" s="363">
        <f>SUM(D12:D18)+D19</f>
        <v>35218</v>
      </c>
      <c r="E22" s="116" t="s">
        <v>309</v>
      </c>
      <c r="F22" s="158" t="s">
        <v>310</v>
      </c>
      <c r="G22" s="234">
        <v>15</v>
      </c>
      <c r="H22" s="453">
        <v>26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>
        <v>7</v>
      </c>
      <c r="H23" s="453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453"/>
    </row>
    <row r="25" spans="1:8" ht="31.5">
      <c r="A25" s="116" t="s">
        <v>316</v>
      </c>
      <c r="B25" s="158" t="s">
        <v>317</v>
      </c>
      <c r="C25" s="234">
        <v>154</v>
      </c>
      <c r="D25" s="450">
        <v>221</v>
      </c>
      <c r="E25" s="116" t="s">
        <v>318</v>
      </c>
      <c r="F25" s="158" t="s">
        <v>319</v>
      </c>
      <c r="G25" s="234">
        <v>102</v>
      </c>
      <c r="H25" s="453">
        <v>93</v>
      </c>
    </row>
    <row r="26" spans="1:8" ht="31.5">
      <c r="A26" s="116" t="s">
        <v>320</v>
      </c>
      <c r="B26" s="158" t="s">
        <v>321</v>
      </c>
      <c r="C26" s="234"/>
      <c r="D26" s="450"/>
      <c r="E26" s="116" t="s">
        <v>322</v>
      </c>
      <c r="F26" s="158" t="s">
        <v>323</v>
      </c>
      <c r="G26" s="234"/>
      <c r="H26" s="453"/>
    </row>
    <row r="27" spans="1:8" ht="31.5">
      <c r="A27" s="116" t="s">
        <v>324</v>
      </c>
      <c r="B27" s="158" t="s">
        <v>325</v>
      </c>
      <c r="C27" s="234">
        <v>43</v>
      </c>
      <c r="D27" s="450">
        <v>187</v>
      </c>
      <c r="E27" s="157" t="s">
        <v>104</v>
      </c>
      <c r="F27" s="159" t="s">
        <v>326</v>
      </c>
      <c r="G27" s="362">
        <f>SUM(G22:G26)</f>
        <v>124</v>
      </c>
      <c r="H27" s="363">
        <f>SUM(H22:H26)</f>
        <v>119</v>
      </c>
    </row>
    <row r="28" spans="1:8" ht="15.75">
      <c r="A28" s="116" t="s">
        <v>79</v>
      </c>
      <c r="B28" s="158" t="s">
        <v>327</v>
      </c>
      <c r="C28" s="234">
        <v>78</v>
      </c>
      <c r="D28" s="450">
        <v>88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275</v>
      </c>
      <c r="D29" s="363">
        <f>SUM(D25:D28)</f>
        <v>496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38730</v>
      </c>
      <c r="D31" s="369">
        <f>D29+D22</f>
        <v>35714</v>
      </c>
      <c r="E31" s="172" t="s">
        <v>521</v>
      </c>
      <c r="F31" s="187" t="s">
        <v>331</v>
      </c>
      <c r="G31" s="174">
        <f>G16+G18+G27</f>
        <v>44363</v>
      </c>
      <c r="H31" s="175">
        <f>H16+H18+H27</f>
        <v>40850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5633</v>
      </c>
      <c r="D33" s="165">
        <f>IF((H31-D31)&gt;0,H31-D31,0)</f>
        <v>5136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38730</v>
      </c>
      <c r="D36" s="371">
        <f>D31-D34+D35</f>
        <v>35714</v>
      </c>
      <c r="E36" s="183" t="s">
        <v>346</v>
      </c>
      <c r="F36" s="177" t="s">
        <v>347</v>
      </c>
      <c r="G36" s="188">
        <f>G35-G34+G31</f>
        <v>44363</v>
      </c>
      <c r="H36" s="189">
        <f>H35-H34+H31</f>
        <v>40850</v>
      </c>
    </row>
    <row r="37" spans="1:8" ht="15.75">
      <c r="A37" s="182" t="s">
        <v>348</v>
      </c>
      <c r="B37" s="152" t="s">
        <v>349</v>
      </c>
      <c r="C37" s="368">
        <f>IF((G36-C36)&gt;0,G36-C36,0)</f>
        <v>5633</v>
      </c>
      <c r="D37" s="369">
        <f>IF((H36-D36)&gt;0,H36-D36,0)</f>
        <v>5136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0</v>
      </c>
      <c r="D38" s="363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4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4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5633</v>
      </c>
      <c r="D42" s="165">
        <f>+IF((H36-D36-D38)&gt;0,H36-D36-D38,0)</f>
        <v>5136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1450</v>
      </c>
      <c r="D43" s="234">
        <v>1464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4183</v>
      </c>
      <c r="D44" s="189">
        <f>IF(H42=0,IF(D42-D43&gt;0,D42-D43+H43,0),IF(H42-H43&lt;0,H43-H42+D42,0))</f>
        <v>3672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4">
        <f>C36+C38+C42</f>
        <v>44363</v>
      </c>
      <c r="D45" s="365">
        <f>D36+D38+D42</f>
        <v>40850</v>
      </c>
      <c r="E45" s="191" t="s">
        <v>373</v>
      </c>
      <c r="F45" s="193" t="s">
        <v>374</v>
      </c>
      <c r="G45" s="364">
        <f>G42+G36</f>
        <v>44363</v>
      </c>
      <c r="H45" s="365">
        <f>H42+H36</f>
        <v>40850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641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640</v>
      </c>
      <c r="B50" s="433">
        <f>pdeReportingDate</f>
        <v>44529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Николай Яцино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642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642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642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642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30.09.2021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44115</v>
      </c>
      <c r="D11" s="454">
        <v>43513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-24404</v>
      </c>
      <c r="D12" s="454">
        <v>-24142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454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-15274</v>
      </c>
      <c r="D14" s="454">
        <v>-14285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454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-45</v>
      </c>
      <c r="D16" s="454">
        <v>-184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454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454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454">
        <v>-53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-1133</v>
      </c>
      <c r="D20" s="454">
        <v>-656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3259</v>
      </c>
      <c r="D21" s="392">
        <f>SUM(D11:D20)</f>
        <v>4193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-1875</v>
      </c>
      <c r="D23" s="455">
        <v>-2360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9</v>
      </c>
      <c r="D24" s="455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455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250</v>
      </c>
      <c r="D26" s="455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455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-15</v>
      </c>
      <c r="D28" s="455">
        <v>-916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7</v>
      </c>
      <c r="D29" s="455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455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23</v>
      </c>
      <c r="D31" s="455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121</v>
      </c>
      <c r="D32" s="455">
        <v>-192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-1480</v>
      </c>
      <c r="D33" s="392">
        <f>SUM(D23:D32)</f>
        <v>-3468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>
        <v>-4</v>
      </c>
      <c r="D35" s="456"/>
      <c r="E35" s="99"/>
      <c r="F35" s="99"/>
    </row>
    <row r="36" spans="1:6" ht="15.75">
      <c r="A36" s="199" t="s">
        <v>425</v>
      </c>
      <c r="B36" s="100" t="s">
        <v>426</v>
      </c>
      <c r="C36" s="119"/>
      <c r="D36" s="456">
        <v>-225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2143</v>
      </c>
      <c r="D37" s="456">
        <v>917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-9020</v>
      </c>
      <c r="D38" s="456">
        <v>-3489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-478</v>
      </c>
      <c r="D39" s="456">
        <v>-476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-187</v>
      </c>
      <c r="D40" s="456">
        <v>-296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456"/>
      <c r="E41" s="99"/>
      <c r="F41" s="99"/>
    </row>
    <row r="42" spans="1:8" ht="15.75">
      <c r="A42" s="198" t="s">
        <v>437</v>
      </c>
      <c r="B42" s="100" t="s">
        <v>438</v>
      </c>
      <c r="C42" s="119">
        <v>-81</v>
      </c>
      <c r="D42" s="456">
        <v>-54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-7627</v>
      </c>
      <c r="D43" s="394">
        <f>SUM(D35:D42)</f>
        <v>-3623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-5848</v>
      </c>
      <c r="D44" s="226">
        <f>D43+D33+D21</f>
        <v>-2898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12549</v>
      </c>
      <c r="D45" s="227">
        <v>10550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6701</v>
      </c>
      <c r="D46" s="229">
        <f>D45+D44</f>
        <v>7652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6176</v>
      </c>
      <c r="D47" s="217">
        <v>7239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525</v>
      </c>
      <c r="D48" s="201">
        <v>413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631</v>
      </c>
      <c r="G50" s="102"/>
      <c r="H50" s="102"/>
    </row>
    <row r="51" spans="1:8" ht="15.75">
      <c r="A51" s="437" t="s">
        <v>637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640</v>
      </c>
      <c r="B54" s="433">
        <f>pdeReportingDate</f>
        <v>44529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Николай Яцино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642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642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642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642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L34" sqref="L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58776</v>
      </c>
      <c r="D13" s="318">
        <f>'1-Баланс'!H20</f>
        <v>4062</v>
      </c>
      <c r="E13" s="318">
        <f>'1-Баланс'!H21</f>
        <v>0</v>
      </c>
      <c r="F13" s="318">
        <f>'1-Баланс'!H23</f>
        <v>1263</v>
      </c>
      <c r="G13" s="318">
        <f>'1-Баланс'!H24</f>
        <v>0</v>
      </c>
      <c r="H13" s="319">
        <v>1338</v>
      </c>
      <c r="I13" s="318">
        <f>'1-Баланс'!H29+'1-Баланс'!H32</f>
        <v>25627</v>
      </c>
      <c r="J13" s="318">
        <f>'1-Баланс'!H30+'1-Баланс'!H33</f>
        <v>0</v>
      </c>
      <c r="K13" s="319"/>
      <c r="L13" s="318">
        <f>SUM(C13:K13)</f>
        <v>91066</v>
      </c>
      <c r="M13" s="320">
        <f>'1-Баланс'!H40</f>
        <v>16488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58776</v>
      </c>
      <c r="D17" s="386">
        <f aca="true" t="shared" si="2" ref="D17:M17">D13+D14</f>
        <v>4062</v>
      </c>
      <c r="E17" s="386">
        <f t="shared" si="2"/>
        <v>0</v>
      </c>
      <c r="F17" s="386">
        <f t="shared" si="2"/>
        <v>1263</v>
      </c>
      <c r="G17" s="386">
        <f t="shared" si="2"/>
        <v>0</v>
      </c>
      <c r="H17" s="386">
        <f t="shared" si="2"/>
        <v>1338</v>
      </c>
      <c r="I17" s="386">
        <f t="shared" si="2"/>
        <v>25627</v>
      </c>
      <c r="J17" s="386">
        <f t="shared" si="2"/>
        <v>0</v>
      </c>
      <c r="K17" s="386">
        <f t="shared" si="2"/>
        <v>0</v>
      </c>
      <c r="L17" s="318">
        <f t="shared" si="1"/>
        <v>91066</v>
      </c>
      <c r="M17" s="387">
        <f t="shared" si="2"/>
        <v>16488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4183</v>
      </c>
      <c r="J18" s="318">
        <f>+'1-Баланс'!G33</f>
        <v>0</v>
      </c>
      <c r="K18" s="319"/>
      <c r="L18" s="318">
        <f t="shared" si="1"/>
        <v>4183</v>
      </c>
      <c r="M18" s="372">
        <v>1450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8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8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>
        <v>454</v>
      </c>
      <c r="I30" s="234">
        <v>58</v>
      </c>
      <c r="J30" s="234"/>
      <c r="K30" s="234"/>
      <c r="L30" s="318">
        <f t="shared" si="1"/>
        <v>512</v>
      </c>
      <c r="M30" s="235">
        <v>-39</v>
      </c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58776</v>
      </c>
      <c r="D31" s="386">
        <f aca="true" t="shared" si="6" ref="D31:M31">D19+D22+D23+D26+D30+D29+D17+D18</f>
        <v>4062</v>
      </c>
      <c r="E31" s="386">
        <f t="shared" si="6"/>
        <v>0</v>
      </c>
      <c r="F31" s="386">
        <f t="shared" si="6"/>
        <v>1263</v>
      </c>
      <c r="G31" s="386">
        <f t="shared" si="6"/>
        <v>0</v>
      </c>
      <c r="H31" s="386">
        <f t="shared" si="6"/>
        <v>1792</v>
      </c>
      <c r="I31" s="386">
        <f t="shared" si="6"/>
        <v>29868</v>
      </c>
      <c r="J31" s="386">
        <f t="shared" si="6"/>
        <v>0</v>
      </c>
      <c r="K31" s="386">
        <f t="shared" si="6"/>
        <v>0</v>
      </c>
      <c r="L31" s="318">
        <f t="shared" si="1"/>
        <v>95761</v>
      </c>
      <c r="M31" s="387">
        <f t="shared" si="6"/>
        <v>17899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58776</v>
      </c>
      <c r="D34" s="321">
        <f t="shared" si="7"/>
        <v>4062</v>
      </c>
      <c r="E34" s="321">
        <f t="shared" si="7"/>
        <v>0</v>
      </c>
      <c r="F34" s="321">
        <f t="shared" si="7"/>
        <v>1263</v>
      </c>
      <c r="G34" s="321">
        <f t="shared" si="7"/>
        <v>0</v>
      </c>
      <c r="H34" s="321">
        <f t="shared" si="7"/>
        <v>1792</v>
      </c>
      <c r="I34" s="321">
        <f t="shared" si="7"/>
        <v>29868</v>
      </c>
      <c r="J34" s="321">
        <f t="shared" si="7"/>
        <v>0</v>
      </c>
      <c r="K34" s="321">
        <f t="shared" si="7"/>
        <v>0</v>
      </c>
      <c r="L34" s="384">
        <f t="shared" si="1"/>
        <v>95761</v>
      </c>
      <c r="M34" s="322">
        <f>M31+M32+M33</f>
        <v>17899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640</v>
      </c>
      <c r="B38" s="433">
        <f>pdeReportingDate</f>
        <v>44529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Николай Яцино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642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642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642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642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599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01.01.2021 г. до 30.09.2021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600</v>
      </c>
      <c r="B5" s="404" t="s">
        <v>602</v>
      </c>
      <c r="C5" s="405" t="s">
        <v>604</v>
      </c>
      <c r="D5" s="406" t="s">
        <v>606</v>
      </c>
      <c r="E5" s="405" t="s">
        <v>605</v>
      </c>
      <c r="F5" s="404" t="s">
        <v>603</v>
      </c>
      <c r="G5" s="403" t="s">
        <v>601</v>
      </c>
    </row>
    <row r="6" spans="1:7" ht="18.75" customHeight="1">
      <c r="A6" s="409" t="s">
        <v>647</v>
      </c>
      <c r="B6" s="400" t="s">
        <v>611</v>
      </c>
      <c r="C6" s="407">
        <f>'1-Баланс'!C95</f>
        <v>148373</v>
      </c>
      <c r="D6" s="408">
        <f aca="true" t="shared" si="0" ref="D6:D15">C6-E6</f>
        <v>0</v>
      </c>
      <c r="E6" s="407">
        <f>'1-Баланс'!G95</f>
        <v>148373</v>
      </c>
      <c r="F6" s="401" t="s">
        <v>612</v>
      </c>
      <c r="G6" s="409" t="s">
        <v>647</v>
      </c>
    </row>
    <row r="7" spans="1:7" ht="18.75" customHeight="1">
      <c r="A7" s="409" t="s">
        <v>647</v>
      </c>
      <c r="B7" s="400" t="s">
        <v>610</v>
      </c>
      <c r="C7" s="407">
        <f>'1-Баланс'!G37</f>
        <v>95761</v>
      </c>
      <c r="D7" s="408">
        <f t="shared" si="0"/>
        <v>36985</v>
      </c>
      <c r="E7" s="407">
        <f>'1-Баланс'!G18</f>
        <v>58776</v>
      </c>
      <c r="F7" s="401" t="s">
        <v>455</v>
      </c>
      <c r="G7" s="409" t="s">
        <v>647</v>
      </c>
    </row>
    <row r="8" spans="1:7" ht="18.75" customHeight="1">
      <c r="A8" s="409" t="s">
        <v>647</v>
      </c>
      <c r="B8" s="400" t="s">
        <v>608</v>
      </c>
      <c r="C8" s="407">
        <f>ABS('1-Баланс'!G32)-ABS('1-Баланс'!G33)</f>
        <v>4183</v>
      </c>
      <c r="D8" s="408">
        <f t="shared" si="0"/>
        <v>0</v>
      </c>
      <c r="E8" s="407">
        <f>ABS('2-Отчет за доходите'!C44)-ABS('2-Отчет за доходите'!G44)</f>
        <v>4183</v>
      </c>
      <c r="F8" s="401" t="s">
        <v>609</v>
      </c>
      <c r="G8" s="410" t="s">
        <v>649</v>
      </c>
    </row>
    <row r="9" spans="1:7" ht="18.75" customHeight="1">
      <c r="A9" s="409" t="s">
        <v>647</v>
      </c>
      <c r="B9" s="400" t="s">
        <v>614</v>
      </c>
      <c r="C9" s="407">
        <f>'1-Баланс'!D92</f>
        <v>12549</v>
      </c>
      <c r="D9" s="408">
        <f t="shared" si="0"/>
        <v>0</v>
      </c>
      <c r="E9" s="407">
        <f>'3-Отчет за паричния поток'!C45</f>
        <v>12549</v>
      </c>
      <c r="F9" s="401" t="s">
        <v>613</v>
      </c>
      <c r="G9" s="410" t="s">
        <v>648</v>
      </c>
    </row>
    <row r="10" spans="1:7" ht="18.75" customHeight="1">
      <c r="A10" s="409" t="s">
        <v>647</v>
      </c>
      <c r="B10" s="400" t="s">
        <v>615</v>
      </c>
      <c r="C10" s="407">
        <f>'1-Баланс'!C92</f>
        <v>6701</v>
      </c>
      <c r="D10" s="408">
        <f t="shared" si="0"/>
        <v>0</v>
      </c>
      <c r="E10" s="407">
        <f>'3-Отчет за паричния поток'!C46</f>
        <v>6701</v>
      </c>
      <c r="F10" s="401" t="s">
        <v>616</v>
      </c>
      <c r="G10" s="410" t="s">
        <v>648</v>
      </c>
    </row>
    <row r="11" spans="1:7" ht="18.75" customHeight="1">
      <c r="A11" s="409" t="s">
        <v>647</v>
      </c>
      <c r="B11" s="400" t="s">
        <v>610</v>
      </c>
      <c r="C11" s="407">
        <f>'1-Баланс'!G37</f>
        <v>95761</v>
      </c>
      <c r="D11" s="408">
        <f t="shared" si="0"/>
        <v>0</v>
      </c>
      <c r="E11" s="407">
        <f>'4-Отчет за собствения капитал'!L34</f>
        <v>95761</v>
      </c>
      <c r="F11" s="401" t="s">
        <v>617</v>
      </c>
      <c r="G11" s="410" t="s">
        <v>650</v>
      </c>
    </row>
    <row r="12" spans="1:7" ht="18.75" customHeight="1">
      <c r="A12" s="409" t="s">
        <v>647</v>
      </c>
      <c r="B12" s="400" t="s">
        <v>618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622</v>
      </c>
      <c r="G12" s="410" t="s">
        <v>651</v>
      </c>
    </row>
    <row r="13" spans="1:7" ht="18.75" customHeight="1">
      <c r="A13" s="409" t="s">
        <v>647</v>
      </c>
      <c r="B13" s="400" t="s">
        <v>619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623</v>
      </c>
      <c r="G13" s="410" t="s">
        <v>651</v>
      </c>
    </row>
    <row r="14" spans="1:7" ht="18.75" customHeight="1">
      <c r="A14" s="409" t="s">
        <v>647</v>
      </c>
      <c r="B14" s="400" t="s">
        <v>620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624</v>
      </c>
      <c r="G14" s="410" t="s">
        <v>651</v>
      </c>
    </row>
    <row r="15" spans="1:7" ht="18.75" customHeight="1">
      <c r="A15" s="409" t="s">
        <v>647</v>
      </c>
      <c r="B15" s="400" t="s">
        <v>621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625</v>
      </c>
      <c r="G15" s="410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0.0966653571511104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0.04368166581384906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0.12050240543888457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0.02819246089248044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1.145442809191841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1.2023219355112071</v>
      </c>
    </row>
    <row r="11" spans="1:4" ht="63">
      <c r="A11" s="326">
        <v>7</v>
      </c>
      <c r="B11" s="324" t="s">
        <v>564</v>
      </c>
      <c r="C11" s="325" t="s">
        <v>629</v>
      </c>
      <c r="D11" s="374">
        <f>('1-Баланс'!C76+'1-Баланс'!C85+'1-Баланс'!C92)/'1-Баланс'!G79</f>
        <v>1.1676200161010126</v>
      </c>
    </row>
    <row r="12" spans="1:4" ht="47.25">
      <c r="A12" s="326">
        <v>8</v>
      </c>
      <c r="B12" s="324" t="s">
        <v>565</v>
      </c>
      <c r="C12" s="325" t="s">
        <v>630</v>
      </c>
      <c r="D12" s="374">
        <f>('1-Баланс'!C85+'1-Баланс'!C92)/'1-Баланс'!G79</f>
        <v>0.28392864709122495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0.28392864709122495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0.4470258878948782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0.2916500980636639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597</v>
      </c>
      <c r="C18" s="325" t="s">
        <v>570</v>
      </c>
      <c r="D18" s="374">
        <f>'1-Баланс'!G56/('1-Баланс'!G37+'1-Баланс'!G56)</f>
        <v>0.10397387553451293</v>
      </c>
    </row>
    <row r="19" spans="1:4" ht="31.5">
      <c r="A19" s="326">
        <v>13</v>
      </c>
      <c r="B19" s="324" t="s">
        <v>598</v>
      </c>
      <c r="C19" s="325" t="s">
        <v>572</v>
      </c>
      <c r="D19" s="374">
        <f>D4/D5</f>
        <v>0.36249621453410047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0.23395766076038094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5787</v>
      </c>
      <c r="E21" s="426"/>
    </row>
    <row r="22" spans="1:4" ht="47.25">
      <c r="A22" s="326">
        <v>16</v>
      </c>
      <c r="B22" s="324" t="s">
        <v>579</v>
      </c>
      <c r="C22" s="325" t="s">
        <v>580</v>
      </c>
      <c r="D22" s="380">
        <f>D21/'1-Баланс'!G37</f>
        <v>0.06043169975250885</v>
      </c>
    </row>
    <row r="23" spans="1:4" ht="31.5">
      <c r="A23" s="326">
        <v>17</v>
      </c>
      <c r="B23" s="324" t="s">
        <v>643</v>
      </c>
      <c r="C23" s="325" t="s">
        <v>644</v>
      </c>
      <c r="D23" s="380">
        <f>(D21+'2-Отчет за доходите'!C14)/'2-Отчет за доходите'!G31</f>
        <v>0.22868155895678832</v>
      </c>
    </row>
    <row r="24" spans="1:4" ht="31.5">
      <c r="A24" s="326">
        <v>18</v>
      </c>
      <c r="B24" s="324" t="s">
        <v>645</v>
      </c>
      <c r="C24" s="325" t="s">
        <v>646</v>
      </c>
      <c r="D24" s="380">
        <f>('1-Баланс'!G56+'1-Баланс'!G79)/(D21+'2-Отчет за доходите'!C14)</f>
        <v>3.4216855593888615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4387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816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152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315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199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2517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8386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5489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76819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5708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88018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22482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22482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841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841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270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119997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36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180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160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22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398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437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17198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2037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220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964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20856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158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6155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383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6701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421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28376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148373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-585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58776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4062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3055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1586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1469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7117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25685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25685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4183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29868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95761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17899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10806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298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11104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8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11112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10751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12351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433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6171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2962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2073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327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385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473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22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23597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4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23601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148373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713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5846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4358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15374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1880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12567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-113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-2170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38455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154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43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78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275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38730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5633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38730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5633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5633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1450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4183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44363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14226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28780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267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43273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966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15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7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102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124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44363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44363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44363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44115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-24404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-15274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0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-45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-1133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3259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-1875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9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250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-15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7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23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121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-1480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-4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2143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-9020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-478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-187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-81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-7627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44469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-5848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44469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12549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44469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6701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44469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6176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44469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525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44469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58776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44469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44469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44469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44469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58776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44469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44469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44469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44469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44469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44469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44469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44469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44469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44469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44469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44469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44469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44469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58776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44469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44469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44469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58776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44469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4062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44469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44469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44469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44469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4062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44469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44469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44469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44469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44469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44469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44469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44469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44469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44469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44469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44469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44469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44469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4062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44469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44469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44469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4062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44469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44469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44469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44469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44469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44469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44469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44469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44469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44469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44469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44469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44469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44469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44469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44469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44469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44469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44469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44469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44469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44469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44469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1263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44469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44469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44469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44469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1263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44469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44469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44469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44469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44469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44469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44469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44469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44469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44469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44469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44469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44469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44469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1263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44469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44469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44469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1263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44469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44469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44469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44469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44469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44469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44469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44469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44469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44469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44469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44469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44469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44469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44469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44469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44469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44469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44469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44469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44469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44469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44469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1338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44469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44469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44469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44469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1338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44469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44469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44469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44469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44469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44469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44469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44469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44469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44469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44469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44469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44469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454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44469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1792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44469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44469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44469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1792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44469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25627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44469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44469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44469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44469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25627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44469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4183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44469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44469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44469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44469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44469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44469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44469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44469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44469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44469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44469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44469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58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44469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29868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44469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44469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44469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29868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44469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44469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44469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44469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44469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44469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44469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44469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44469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44469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44469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44469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44469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44469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44469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44469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44469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44469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44469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44469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44469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44469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44469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44469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44469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44469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44469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44469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44469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44469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44469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44469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44469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44469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44469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44469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44469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44469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44469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44469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44469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44469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44469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44469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44469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91066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44469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44469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44469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44469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91066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44469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4183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44469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44469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44469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44469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44469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44469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44469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44469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44469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44469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44469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44469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512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44469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95761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44469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44469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44469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95761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44469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16488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44469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44469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44469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44469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16488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44469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1450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44469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44469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44469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44469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44469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44469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44469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44469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44469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44469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44469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44469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-39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44469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17899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44469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44469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44469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17899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2017-11-29T16:20:42Z</cp:lastPrinted>
  <dcterms:created xsi:type="dcterms:W3CDTF">2006-09-16T00:00:00Z</dcterms:created>
  <dcterms:modified xsi:type="dcterms:W3CDTF">2021-11-29T14:16:23Z</dcterms:modified>
  <cp:category/>
  <cp:version/>
  <cp:contentType/>
  <cp:contentStatus/>
</cp:coreProperties>
</file>